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ustinFernandez\Dropbox\Marketing\Lended\"/>
    </mc:Choice>
  </mc:AlternateContent>
  <xr:revisionPtr revIDLastSave="0" documentId="13_ncr:1_{2B70D8F6-CD0C-46E5-8241-A41FFC1F171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tail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" l="1"/>
  <c r="B32" i="1" s="1"/>
  <c r="H25" i="1"/>
  <c r="B7" i="1" s="1"/>
  <c r="K33" i="1"/>
  <c r="H28" i="1"/>
  <c r="C7" i="1" l="1"/>
  <c r="B13" i="1"/>
  <c r="B9" i="1"/>
  <c r="C9" i="1" s="1"/>
  <c r="K34" i="1"/>
  <c r="C15" i="1"/>
  <c r="K35" i="1" l="1"/>
  <c r="B16" i="1" s="1"/>
  <c r="B17" i="1" s="1"/>
  <c r="B28" i="1" l="1"/>
  <c r="D34" i="1" l="1"/>
  <c r="B33" i="1"/>
  <c r="B34" i="1" s="1"/>
  <c r="B8" i="1"/>
  <c r="B10" i="1" s="1"/>
  <c r="C25" i="1"/>
  <c r="C26" i="1"/>
  <c r="C24" i="1"/>
  <c r="C23" i="1"/>
  <c r="C22" i="1"/>
  <c r="C21" i="1"/>
  <c r="C20" i="1"/>
  <c r="C19" i="1"/>
  <c r="C18" i="1"/>
  <c r="C14" i="1"/>
  <c r="B36" i="1" l="1"/>
  <c r="B30" i="1"/>
  <c r="C16" i="1"/>
  <c r="C17" i="1"/>
  <c r="C27" i="1"/>
  <c r="C13" i="1" l="1"/>
  <c r="C28" i="1" s="1"/>
  <c r="C8" i="1" l="1"/>
  <c r="C34" i="1"/>
  <c r="C10" i="1" l="1"/>
  <c r="C36" i="1" l="1"/>
  <c r="D36" i="1"/>
  <c r="C30" i="1"/>
</calcChain>
</file>

<file path=xl/sharedStrings.xml><?xml version="1.0" encoding="utf-8"?>
<sst xmlns="http://schemas.openxmlformats.org/spreadsheetml/2006/main" count="77" uniqueCount="77">
  <si>
    <t>Expenses</t>
  </si>
  <si>
    <t>Rent</t>
  </si>
  <si>
    <t>Utilities</t>
  </si>
  <si>
    <t>Staff and Wages</t>
  </si>
  <si>
    <t>Superannuation</t>
  </si>
  <si>
    <t>Security</t>
  </si>
  <si>
    <t>Repairs &amp; Maintenance</t>
  </si>
  <si>
    <t>Legal fees</t>
  </si>
  <si>
    <t>Setup Costs</t>
  </si>
  <si>
    <t>Average sale per customer</t>
  </si>
  <si>
    <t>Motor Vehicle</t>
  </si>
  <si>
    <t>General Expenses</t>
  </si>
  <si>
    <t xml:space="preserve">Annual </t>
  </si>
  <si>
    <t>Ideal Point of customers</t>
  </si>
  <si>
    <t>Profit</t>
  </si>
  <si>
    <t>Quick Forecast &amp; Break Even Calculation</t>
  </si>
  <si>
    <t>Sales Calculation</t>
  </si>
  <si>
    <t>No.</t>
  </si>
  <si>
    <t>Rate</t>
  </si>
  <si>
    <t>Wages Calculation</t>
  </si>
  <si>
    <t>$</t>
  </si>
  <si>
    <t>Notes</t>
  </si>
  <si>
    <t>FIND YOUR NUMBER</t>
  </si>
  <si>
    <t>Total Expenses</t>
  </si>
  <si>
    <t>Break even point = Total Expenses</t>
  </si>
  <si>
    <t>Number of customers to Break Even</t>
  </si>
  <si>
    <t>Total Income</t>
  </si>
  <si>
    <t>Income for Breakeven point</t>
  </si>
  <si>
    <t>Additional Income for Profit</t>
  </si>
  <si>
    <t>Estimate margin on COGS/Sales</t>
  </si>
  <si>
    <t>Estimate wages calculation</t>
  </si>
  <si>
    <t>Per month</t>
  </si>
  <si>
    <t>Steps</t>
  </si>
  <si>
    <t>Hours</t>
  </si>
  <si>
    <t>Check and revise Income</t>
  </si>
  <si>
    <t xml:space="preserve">Input desired Profit </t>
  </si>
  <si>
    <t>Desired Profit</t>
  </si>
  <si>
    <t>Estimate average Sale per customer</t>
  </si>
  <si>
    <t>Income</t>
  </si>
  <si>
    <t>Annual</t>
  </si>
  <si>
    <t>Month</t>
  </si>
  <si>
    <t>Input expenses</t>
  </si>
  <si>
    <t xml:space="preserve"> </t>
  </si>
  <si>
    <t xml:space="preserve">   </t>
  </si>
  <si>
    <t>Commission Expense</t>
  </si>
  <si>
    <t>Office Expenses</t>
  </si>
  <si>
    <t>Accounting Fees</t>
  </si>
  <si>
    <t>Average commission on deal</t>
  </si>
  <si>
    <t>Average deal per customer</t>
  </si>
  <si>
    <t>Estimated turnover</t>
  </si>
  <si>
    <t>Insurance &amp; License &amp; Software</t>
  </si>
  <si>
    <t>Prepared by: Box Advisory Services</t>
  </si>
  <si>
    <t>This guide is not intended to be an exhaustive source of information and should not be seen to constitute business or tax advice.</t>
  </si>
  <si>
    <t xml:space="preserve"> You should, where necessary, seek a second professional opinion for any business or tax issues raised in your business affairs.</t>
  </si>
  <si>
    <t xml:space="preserve">Disclaimer: Please note that the information prepared by Box Advisory Services is intended as a guide for small businesses. </t>
  </si>
  <si>
    <t>Scenario 1</t>
  </si>
  <si>
    <t>Scenario 2</t>
  </si>
  <si>
    <t xml:space="preserve">Growing team </t>
  </si>
  <si>
    <t>Establish commercial &amp; residential broker</t>
  </si>
  <si>
    <t xml:space="preserve">Looking at hiring </t>
  </si>
  <si>
    <t xml:space="preserve"> (rely on past data or estimate) </t>
  </si>
  <si>
    <t xml:space="preserve">Existing residential broker </t>
  </si>
  <si>
    <t xml:space="preserve">Diversify commercial asset </t>
  </si>
  <si>
    <t>What is the breakeven point for new staff</t>
  </si>
  <si>
    <t>Average income per customer</t>
  </si>
  <si>
    <t>Cost Calculation for referral fees</t>
  </si>
  <si>
    <t>Previous referral rate paid out</t>
  </si>
  <si>
    <t>Another income stream of 200k in revenue</t>
  </si>
  <si>
    <t>Full timer broker</t>
  </si>
  <si>
    <t>Estimate expenses from past data</t>
  </si>
  <si>
    <t>Per working week</t>
  </si>
  <si>
    <t>Hiring another staff member 90-100k salary</t>
  </si>
  <si>
    <t>Part timer - admin support</t>
  </si>
  <si>
    <t>Trail commission percentage</t>
  </si>
  <si>
    <t>Deals with trail income from previous year</t>
  </si>
  <si>
    <t>Estimated Income and Trail Income</t>
  </si>
  <si>
    <t xml:space="preserve">Trail Income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</si>
</sst>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6" fontId="2" fillId="0" borderId="0" xfId="0" applyNumberFormat="1" applyFont="1"/>
    <xf numFmtId="0" fontId="3" fillId="0" borderId="0" xfId="0" applyFont="1"/>
    <xf numFmtId="164" fontId="2" fillId="2" borderId="0" xfId="1" applyNumberFormat="1" applyFont="1" applyFill="1"/>
    <xf numFmtId="0" fontId="3" fillId="3" borderId="0" xfId="0" applyFont="1" applyFill="1"/>
    <xf numFmtId="164" fontId="2" fillId="3" borderId="0" xfId="0" applyNumberFormat="1" applyFont="1" applyFill="1"/>
    <xf numFmtId="43" fontId="2" fillId="0" borderId="0" xfId="0" applyNumberFormat="1" applyFont="1"/>
    <xf numFmtId="0" fontId="0" fillId="0" borderId="0" xfId="0" applyFont="1"/>
    <xf numFmtId="44" fontId="2" fillId="0" borderId="0" xfId="3" applyFont="1"/>
    <xf numFmtId="164" fontId="2" fillId="0" borderId="0" xfId="1" applyNumberFormat="1" applyFont="1"/>
    <xf numFmtId="164" fontId="2" fillId="0" borderId="0" xfId="0" applyNumberFormat="1" applyFont="1"/>
    <xf numFmtId="164" fontId="3" fillId="0" borderId="0" xfId="0" applyNumberFormat="1" applyFont="1"/>
    <xf numFmtId="0" fontId="0" fillId="2" borderId="0" xfId="0" applyFont="1" applyFill="1"/>
    <xf numFmtId="164" fontId="2" fillId="4" borderId="0" xfId="1" applyNumberFormat="1" applyFont="1" applyFill="1"/>
    <xf numFmtId="164" fontId="2" fillId="0" borderId="0" xfId="1" applyNumberFormat="1" applyFont="1" applyFill="1"/>
    <xf numFmtId="0" fontId="2" fillId="4" borderId="0" xfId="0" applyFont="1" applyFill="1"/>
    <xf numFmtId="9" fontId="2" fillId="4" borderId="0" xfId="2" applyFont="1" applyFill="1"/>
    <xf numFmtId="0" fontId="0" fillId="4" borderId="0" xfId="0" applyFont="1" applyFill="1"/>
    <xf numFmtId="44" fontId="0" fillId="4" borderId="0" xfId="3" applyFont="1" applyFill="1"/>
    <xf numFmtId="164" fontId="0" fillId="4" borderId="0" xfId="1" applyNumberFormat="1" applyFont="1" applyFill="1"/>
    <xf numFmtId="44" fontId="2" fillId="4" borderId="0" xfId="3" applyFont="1" applyFill="1"/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2" fillId="4" borderId="0" xfId="1" applyNumberFormat="1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164" fontId="2" fillId="5" borderId="0" xfId="1" applyNumberFormat="1" applyFont="1" applyFill="1" applyAlignment="1">
      <alignment horizontal="right"/>
    </xf>
    <xf numFmtId="164" fontId="2" fillId="3" borderId="0" xfId="1" applyNumberFormat="1" applyFont="1" applyFill="1"/>
    <xf numFmtId="0" fontId="4" fillId="0" borderId="0" xfId="0" applyFont="1"/>
    <xf numFmtId="164" fontId="3" fillId="0" borderId="0" xfId="1" applyNumberFormat="1" applyFont="1" applyAlignment="1">
      <alignment horizontal="right"/>
    </xf>
    <xf numFmtId="164" fontId="3" fillId="0" borderId="0" xfId="1" applyNumberFormat="1" applyFont="1"/>
    <xf numFmtId="0" fontId="5" fillId="0" borderId="0" xfId="0" applyFont="1"/>
    <xf numFmtId="6" fontId="0" fillId="0" borderId="0" xfId="0" applyNumberFormat="1" applyFont="1"/>
    <xf numFmtId="6" fontId="2" fillId="4" borderId="0" xfId="0" applyNumberFormat="1" applyFont="1" applyFill="1"/>
    <xf numFmtId="43" fontId="3" fillId="2" borderId="0" xfId="1" applyFont="1" applyFill="1"/>
    <xf numFmtId="43" fontId="2" fillId="0" borderId="0" xfId="1" applyFont="1"/>
    <xf numFmtId="43" fontId="3" fillId="3" borderId="0" xfId="1" applyFont="1" applyFill="1"/>
    <xf numFmtId="10" fontId="0" fillId="0" borderId="0" xfId="2" applyNumberFormat="1" applyFont="1"/>
    <xf numFmtId="0" fontId="3" fillId="2" borderId="0" xfId="0" applyFont="1" applyFill="1"/>
    <xf numFmtId="0" fontId="2" fillId="2" borderId="0" xfId="0" applyFont="1" applyFill="1"/>
    <xf numFmtId="0" fontId="3" fillId="6" borderId="0" xfId="0" applyFont="1" applyFill="1"/>
    <xf numFmtId="0" fontId="2" fillId="6" borderId="0" xfId="0" applyFont="1" applyFill="1"/>
    <xf numFmtId="3" fontId="2" fillId="4" borderId="0" xfId="0" applyNumberFormat="1" applyFont="1" applyFill="1"/>
    <xf numFmtId="10" fontId="2" fillId="4" borderId="0" xfId="2" applyNumberFormat="1" applyFont="1" applyFill="1"/>
    <xf numFmtId="164" fontId="0" fillId="0" borderId="0" xfId="0" applyNumberFormat="1" applyFont="1" applyAlignment="1">
      <alignment horizontal="right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B11D4A-71ED-44AF-9E7A-0CD7F7720FE3}" name="Table1" displayName="Table1" ref="G32:K35" totalsRowShown="0" headerRowDxfId="9" dataDxfId="8">
  <autoFilter ref="G32:K35" xr:uid="{70D55B8B-DCE6-4086-B6B0-06C1F5A65E1F}"/>
  <tableColumns count="5">
    <tableColumn id="1" xr3:uid="{BB6DE9EA-D074-4E1D-9CAC-8948CEBBFF49}" name="Wages Calculation" dataDxfId="7"/>
    <tableColumn id="2" xr3:uid="{5E4C930B-8CAA-47B7-95F9-38CD14472CA6}" name="No." dataDxfId="6"/>
    <tableColumn id="5" xr3:uid="{A6FA6D5F-7ED1-40C7-80D5-516349601313}" name="Rate" dataDxfId="5"/>
    <tableColumn id="6" xr3:uid="{2E6FB4A8-6F54-49F6-892E-FB84788AA97E}" name="Hours" dataDxfId="4" dataCellStyle="Currency"/>
    <tableColumn id="3" xr3:uid="{B1DB7D25-ED08-40D3-88EF-819129036932}" name="Annual " dataDxfId="3" dataCellStyle="Currenc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C584395-17BD-4DB3-BA80-3261C82A2C57}" name="Table5" displayName="Table5" ref="A6:C10" totalsRowShown="0">
  <autoFilter ref="A6:C10" xr:uid="{EAEA2DC3-966B-4D68-99C6-D185E7C0381C}"/>
  <tableColumns count="3">
    <tableColumn id="1" xr3:uid="{42174C11-A996-4065-8275-DA16C1216C51}" name="Income"/>
    <tableColumn id="2" xr3:uid="{CD78E188-5345-4333-9A3C-888A825272A4}" name="Annual"/>
    <tableColumn id="3" xr3:uid="{E5DB6244-1DE5-4877-80F3-2CDBA2588232}" name="Month">
      <calculatedColumnFormula>B7/12</calculatedColumnFormula>
    </tableColumn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5D161A8-F974-47EA-9FED-42B0C8B0B330}" name="Table7" displayName="Table7" ref="A12:C28" totalsRowShown="0">
  <autoFilter ref="A12:C28" xr:uid="{3D747503-D347-430D-9126-B0A399328ADE}"/>
  <tableColumns count="3">
    <tableColumn id="1" xr3:uid="{4B9A51C6-A1F1-48C2-B161-E9CC6E5B2667}" name="Expenses" dataDxfId="2"/>
    <tableColumn id="2" xr3:uid="{FC22F6EA-7BEF-4BDF-9221-FAE2462D3D65}" name=" " dataDxfId="1" dataCellStyle="Comma"/>
    <tableColumn id="3" xr3:uid="{C03A7048-2FE5-4539-8C42-11B8CD86063F}" name="   " dataDxfId="0" dataCellStyle="Comma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2:O43"/>
  <sheetViews>
    <sheetView tabSelected="1" zoomScale="115" zoomScaleNormal="115" workbookViewId="0">
      <selection activeCell="C2" sqref="C2"/>
    </sheetView>
  </sheetViews>
  <sheetFormatPr defaultColWidth="9.1796875" defaultRowHeight="14.5" x14ac:dyDescent="0.35"/>
  <cols>
    <col min="1" max="1" width="35.7265625" style="1" customWidth="1"/>
    <col min="2" max="2" width="13.26953125" style="1" customWidth="1"/>
    <col min="3" max="3" width="11.1796875" style="1" customWidth="1"/>
    <col min="4" max="4" width="14.54296875" style="1" customWidth="1"/>
    <col min="5" max="5" width="9.1796875" style="1"/>
    <col min="6" max="6" width="4.54296875" style="1" customWidth="1"/>
    <col min="7" max="7" width="39.90625" style="1" customWidth="1"/>
    <col min="8" max="8" width="10.54296875" style="1" customWidth="1"/>
    <col min="9" max="9" width="11" style="1" customWidth="1"/>
    <col min="10" max="10" width="12.26953125" style="1" customWidth="1"/>
    <col min="11" max="11" width="13.90625" style="1" customWidth="1"/>
    <col min="12" max="14" width="9.1796875" style="1" customWidth="1"/>
    <col min="15" max="15" width="8.36328125" style="1" customWidth="1"/>
    <col min="16" max="16384" width="9.1796875" style="1"/>
  </cols>
  <sheetData>
    <row r="2" spans="1:15" x14ac:dyDescent="0.35">
      <c r="A2" s="3" t="s">
        <v>51</v>
      </c>
    </row>
    <row r="3" spans="1:15" x14ac:dyDescent="0.35">
      <c r="A3" s="30" t="s">
        <v>22</v>
      </c>
    </row>
    <row r="4" spans="1:15" x14ac:dyDescent="0.35">
      <c r="A4" s="3" t="s">
        <v>15</v>
      </c>
    </row>
    <row r="5" spans="1:15" x14ac:dyDescent="0.35">
      <c r="A5" s="3"/>
    </row>
    <row r="6" spans="1:15" x14ac:dyDescent="0.35">
      <c r="A6" s="3" t="s">
        <v>38</v>
      </c>
      <c r="B6" s="23" t="s">
        <v>39</v>
      </c>
      <c r="C6" s="23" t="s">
        <v>40</v>
      </c>
      <c r="H6" s="8"/>
      <c r="I6" s="8"/>
      <c r="J6" s="8"/>
    </row>
    <row r="7" spans="1:15" x14ac:dyDescent="0.35">
      <c r="A7" s="8" t="s">
        <v>76</v>
      </c>
      <c r="B7" s="46">
        <f>H25</f>
        <v>10000</v>
      </c>
      <c r="C7" s="46">
        <f>B7/12</f>
        <v>833.33333333333337</v>
      </c>
      <c r="H7" s="8"/>
      <c r="I7" s="8"/>
      <c r="J7" s="8"/>
    </row>
    <row r="8" spans="1:15" x14ac:dyDescent="0.35">
      <c r="A8" s="8" t="s">
        <v>27</v>
      </c>
      <c r="B8" s="10">
        <f>B28</f>
        <v>266020</v>
      </c>
      <c r="C8" s="11">
        <f>B8/12</f>
        <v>22168.333333333332</v>
      </c>
      <c r="D8" s="7"/>
      <c r="E8" s="3" t="s">
        <v>32</v>
      </c>
      <c r="F8" s="3">
        <v>1</v>
      </c>
      <c r="G8" s="8" t="s">
        <v>37</v>
      </c>
      <c r="I8" s="42" t="s">
        <v>55</v>
      </c>
      <c r="J8" s="42" t="s">
        <v>61</v>
      </c>
      <c r="K8" s="43"/>
      <c r="L8" s="43"/>
      <c r="M8" s="43"/>
      <c r="N8" s="43"/>
      <c r="O8" s="43"/>
    </row>
    <row r="9" spans="1:15" x14ac:dyDescent="0.35">
      <c r="A9" s="8" t="s">
        <v>28</v>
      </c>
      <c r="B9" s="15">
        <f>H37</f>
        <v>150000</v>
      </c>
      <c r="C9" s="11">
        <f>B9/12</f>
        <v>12500</v>
      </c>
      <c r="D9" s="7"/>
      <c r="F9" s="3">
        <v>2</v>
      </c>
      <c r="G9" s="8" t="s">
        <v>75</v>
      </c>
      <c r="I9" s="43"/>
      <c r="J9" s="42" t="s">
        <v>62</v>
      </c>
      <c r="K9" s="43"/>
      <c r="L9" s="43"/>
      <c r="M9" s="43"/>
      <c r="N9" s="43"/>
      <c r="O9" s="43"/>
    </row>
    <row r="10" spans="1:15" x14ac:dyDescent="0.35">
      <c r="A10" s="3" t="s">
        <v>26</v>
      </c>
      <c r="B10" s="32">
        <f>SUM(B7:B9)</f>
        <v>426020</v>
      </c>
      <c r="C10" s="12">
        <f>B10/12</f>
        <v>35501.666666666664</v>
      </c>
      <c r="D10" s="7"/>
      <c r="F10" s="3">
        <v>3</v>
      </c>
      <c r="G10" s="8" t="s">
        <v>29</v>
      </c>
      <c r="I10" s="43"/>
      <c r="J10" s="42" t="s">
        <v>67</v>
      </c>
      <c r="K10" s="43"/>
      <c r="L10" s="43"/>
      <c r="M10" s="43"/>
      <c r="N10" s="43"/>
      <c r="O10" s="43"/>
    </row>
    <row r="11" spans="1:15" x14ac:dyDescent="0.35">
      <c r="B11" s="22"/>
      <c r="C11" s="22"/>
      <c r="F11" s="3">
        <v>4</v>
      </c>
      <c r="G11" s="8" t="s">
        <v>69</v>
      </c>
      <c r="I11" s="43"/>
      <c r="J11" s="42" t="s">
        <v>71</v>
      </c>
      <c r="K11" s="43"/>
      <c r="L11" s="43"/>
      <c r="M11" s="43"/>
      <c r="N11" s="43"/>
      <c r="O11" s="43"/>
    </row>
    <row r="12" spans="1:15" x14ac:dyDescent="0.35">
      <c r="A12" s="3" t="s">
        <v>0</v>
      </c>
      <c r="B12" s="8" t="s">
        <v>42</v>
      </c>
      <c r="C12" s="8" t="s">
        <v>43</v>
      </c>
      <c r="F12" s="3">
        <v>5</v>
      </c>
      <c r="G12" s="8" t="s">
        <v>30</v>
      </c>
      <c r="I12" s="41"/>
      <c r="J12" s="41"/>
      <c r="K12" s="41"/>
      <c r="L12" s="41"/>
      <c r="M12" s="41"/>
      <c r="N12" s="41"/>
      <c r="O12" s="41"/>
    </row>
    <row r="13" spans="1:15" x14ac:dyDescent="0.35">
      <c r="A13" s="8" t="s">
        <v>44</v>
      </c>
      <c r="B13" s="24">
        <f>H28</f>
        <v>60000</v>
      </c>
      <c r="C13" s="25">
        <f>B13/12</f>
        <v>5000</v>
      </c>
      <c r="F13" s="3">
        <v>6</v>
      </c>
      <c r="G13" s="8" t="s">
        <v>35</v>
      </c>
      <c r="I13" s="40" t="s">
        <v>56</v>
      </c>
      <c r="J13" s="40" t="s">
        <v>57</v>
      </c>
      <c r="K13" s="41"/>
      <c r="L13" s="41"/>
      <c r="M13" s="41"/>
      <c r="N13" s="41"/>
      <c r="O13" s="41"/>
    </row>
    <row r="14" spans="1:15" x14ac:dyDescent="0.35">
      <c r="A14" s="1" t="s">
        <v>1</v>
      </c>
      <c r="B14" s="26">
        <v>10000</v>
      </c>
      <c r="C14" s="25">
        <f t="shared" ref="C14:C27" si="0">B14/12</f>
        <v>833.33333333333337</v>
      </c>
      <c r="F14" s="3">
        <v>7</v>
      </c>
      <c r="G14" s="8" t="s">
        <v>34</v>
      </c>
      <c r="I14" s="41"/>
      <c r="J14" s="40" t="s">
        <v>58</v>
      </c>
      <c r="K14" s="41"/>
      <c r="L14" s="41"/>
      <c r="M14" s="41"/>
      <c r="N14" s="41"/>
      <c r="O14" s="41"/>
    </row>
    <row r="15" spans="1:15" x14ac:dyDescent="0.35">
      <c r="A15" s="1" t="s">
        <v>2</v>
      </c>
      <c r="B15" s="26">
        <v>3000</v>
      </c>
      <c r="C15" s="25">
        <f>B15/12</f>
        <v>250</v>
      </c>
      <c r="G15" s="8"/>
      <c r="I15" s="41"/>
      <c r="J15" s="40" t="s">
        <v>59</v>
      </c>
      <c r="K15" s="41"/>
      <c r="L15" s="41"/>
      <c r="M15" s="41"/>
      <c r="N15" s="41"/>
      <c r="O15" s="41"/>
    </row>
    <row r="16" spans="1:15" x14ac:dyDescent="0.35">
      <c r="A16" s="1" t="s">
        <v>3</v>
      </c>
      <c r="B16" s="27">
        <f>K35</f>
        <v>148200</v>
      </c>
      <c r="C16" s="25">
        <f>B16/12</f>
        <v>12350</v>
      </c>
      <c r="E16" s="3" t="s">
        <v>21</v>
      </c>
      <c r="F16" s="3">
        <v>1</v>
      </c>
      <c r="G16" s="3" t="s">
        <v>16</v>
      </c>
      <c r="H16" s="8" t="s">
        <v>20</v>
      </c>
      <c r="I16" s="41"/>
      <c r="J16" s="40" t="s">
        <v>63</v>
      </c>
      <c r="K16" s="41"/>
      <c r="L16" s="41"/>
      <c r="M16" s="41"/>
      <c r="N16" s="41"/>
      <c r="O16" s="41"/>
    </row>
    <row r="17" spans="1:11" x14ac:dyDescent="0.35">
      <c r="A17" s="1" t="s">
        <v>4</v>
      </c>
      <c r="B17" s="28">
        <f>B16*0.1</f>
        <v>14820</v>
      </c>
      <c r="C17" s="25">
        <f>B17/12</f>
        <v>1235</v>
      </c>
      <c r="F17" s="3"/>
      <c r="G17" s="3" t="s">
        <v>48</v>
      </c>
      <c r="H17" s="34">
        <v>75000</v>
      </c>
      <c r="I17" s="8" t="s">
        <v>60</v>
      </c>
      <c r="K17" s="3"/>
    </row>
    <row r="18" spans="1:11" x14ac:dyDescent="0.35">
      <c r="A18" s="8" t="s">
        <v>50</v>
      </c>
      <c r="B18" s="26">
        <v>4000</v>
      </c>
      <c r="C18" s="25">
        <f t="shared" si="0"/>
        <v>333.33333333333331</v>
      </c>
      <c r="F18" s="3"/>
      <c r="G18" s="3" t="s">
        <v>47</v>
      </c>
      <c r="H18" s="39">
        <v>0.04</v>
      </c>
      <c r="K18" s="3"/>
    </row>
    <row r="19" spans="1:11" x14ac:dyDescent="0.35">
      <c r="A19" s="8" t="s">
        <v>46</v>
      </c>
      <c r="B19" s="26">
        <v>3500</v>
      </c>
      <c r="C19" s="25">
        <f t="shared" si="0"/>
        <v>291.66666666666669</v>
      </c>
      <c r="G19" s="8" t="s">
        <v>64</v>
      </c>
      <c r="H19" s="35">
        <f>H17*H18</f>
        <v>3000</v>
      </c>
      <c r="K19" s="8"/>
    </row>
    <row r="20" spans="1:11" x14ac:dyDescent="0.35">
      <c r="A20" s="8" t="s">
        <v>45</v>
      </c>
      <c r="B20" s="26">
        <v>5000</v>
      </c>
      <c r="C20" s="25">
        <f t="shared" si="0"/>
        <v>416.66666666666669</v>
      </c>
      <c r="K20" s="8"/>
    </row>
    <row r="21" spans="1:11" x14ac:dyDescent="0.35">
      <c r="A21" s="1" t="s">
        <v>5</v>
      </c>
      <c r="B21" s="26">
        <v>2000</v>
      </c>
      <c r="C21" s="25">
        <f t="shared" si="0"/>
        <v>166.66666666666666</v>
      </c>
      <c r="G21" s="3" t="s">
        <v>65</v>
      </c>
    </row>
    <row r="22" spans="1:11" x14ac:dyDescent="0.35">
      <c r="A22" s="1" t="s">
        <v>6</v>
      </c>
      <c r="B22" s="26">
        <v>5000</v>
      </c>
      <c r="C22" s="25">
        <f t="shared" si="0"/>
        <v>416.66666666666669</v>
      </c>
      <c r="F22" s="3">
        <v>2</v>
      </c>
      <c r="G22" s="8" t="s">
        <v>49</v>
      </c>
      <c r="H22" s="14">
        <v>400000</v>
      </c>
      <c r="I22" s="7"/>
    </row>
    <row r="23" spans="1:11" x14ac:dyDescent="0.35">
      <c r="A23" s="1" t="s">
        <v>7</v>
      </c>
      <c r="B23" s="26">
        <v>1500</v>
      </c>
      <c r="C23" s="25">
        <f t="shared" si="0"/>
        <v>125</v>
      </c>
      <c r="F23" s="3"/>
      <c r="G23" s="8" t="s">
        <v>74</v>
      </c>
      <c r="H23" s="44">
        <v>10000000</v>
      </c>
      <c r="I23" s="7"/>
    </row>
    <row r="24" spans="1:11" x14ac:dyDescent="0.35">
      <c r="A24" s="1" t="s">
        <v>8</v>
      </c>
      <c r="B24" s="26">
        <v>2000</v>
      </c>
      <c r="C24" s="25">
        <f t="shared" si="0"/>
        <v>166.66666666666666</v>
      </c>
      <c r="F24" s="3"/>
      <c r="G24" s="8" t="s">
        <v>73</v>
      </c>
      <c r="H24" s="45">
        <v>1E-3</v>
      </c>
      <c r="I24" s="7"/>
    </row>
    <row r="25" spans="1:11" x14ac:dyDescent="0.35">
      <c r="A25" s="1" t="s">
        <v>10</v>
      </c>
      <c r="B25" s="26">
        <v>5000</v>
      </c>
      <c r="C25" s="25">
        <f t="shared" si="0"/>
        <v>416.66666666666669</v>
      </c>
      <c r="F25" s="3"/>
      <c r="G25" s="8"/>
      <c r="H25" s="14">
        <f>H23*H24</f>
        <v>10000</v>
      </c>
      <c r="I25" s="7"/>
    </row>
    <row r="26" spans="1:11" x14ac:dyDescent="0.35">
      <c r="A26" s="1" t="s">
        <v>11</v>
      </c>
      <c r="B26" s="26">
        <v>2000</v>
      </c>
      <c r="C26" s="25">
        <f t="shared" si="0"/>
        <v>166.66666666666666</v>
      </c>
      <c r="F26" s="3"/>
      <c r="G26" s="8"/>
      <c r="H26" s="7"/>
      <c r="I26" s="7"/>
    </row>
    <row r="27" spans="1:11" x14ac:dyDescent="0.35">
      <c r="A27" s="8"/>
      <c r="B27" s="25"/>
      <c r="C27" s="25">
        <f t="shared" si="0"/>
        <v>0</v>
      </c>
      <c r="F27" s="3">
        <v>3</v>
      </c>
      <c r="G27" s="8" t="s">
        <v>66</v>
      </c>
      <c r="H27" s="17">
        <v>0.15</v>
      </c>
    </row>
    <row r="28" spans="1:11" x14ac:dyDescent="0.35">
      <c r="A28" s="3" t="s">
        <v>23</v>
      </c>
      <c r="B28" s="31">
        <f>SUM(B13:B27)</f>
        <v>266020</v>
      </c>
      <c r="C28" s="31">
        <f>SUM(C13:C26)</f>
        <v>22168.333333333339</v>
      </c>
      <c r="H28" s="11">
        <f>H22*H27</f>
        <v>60000</v>
      </c>
    </row>
    <row r="29" spans="1:11" x14ac:dyDescent="0.35">
      <c r="B29" s="22"/>
      <c r="C29" s="22"/>
      <c r="H29" s="11"/>
    </row>
    <row r="30" spans="1:11" x14ac:dyDescent="0.35">
      <c r="A30" s="8" t="s">
        <v>14</v>
      </c>
      <c r="B30" s="31">
        <f>B10-B28</f>
        <v>160000</v>
      </c>
      <c r="C30" s="31">
        <f>C10-C28</f>
        <v>13333.333333333325</v>
      </c>
      <c r="F30" s="3">
        <v>4</v>
      </c>
      <c r="G30" s="3" t="s">
        <v>41</v>
      </c>
    </row>
    <row r="31" spans="1:11" x14ac:dyDescent="0.35">
      <c r="G31" s="3"/>
    </row>
    <row r="32" spans="1:11" x14ac:dyDescent="0.35">
      <c r="A32" s="1" t="s">
        <v>9</v>
      </c>
      <c r="B32" s="2">
        <f>H19</f>
        <v>3000</v>
      </c>
      <c r="F32" s="3">
        <v>5</v>
      </c>
      <c r="G32" s="8" t="s">
        <v>19</v>
      </c>
      <c r="H32" s="8" t="s">
        <v>17</v>
      </c>
      <c r="I32" s="8" t="s">
        <v>18</v>
      </c>
      <c r="J32" s="8" t="s">
        <v>33</v>
      </c>
      <c r="K32" s="1" t="s">
        <v>12</v>
      </c>
    </row>
    <row r="33" spans="1:11" x14ac:dyDescent="0.35">
      <c r="A33" s="8" t="s">
        <v>24</v>
      </c>
      <c r="B33" s="10">
        <f>B28</f>
        <v>266020</v>
      </c>
      <c r="C33" s="3" t="s">
        <v>31</v>
      </c>
      <c r="D33" s="3" t="s">
        <v>70</v>
      </c>
      <c r="E33" s="7"/>
      <c r="G33" s="8" t="s">
        <v>72</v>
      </c>
      <c r="H33" s="18">
        <v>1</v>
      </c>
      <c r="I33" s="19">
        <v>30</v>
      </c>
      <c r="J33" s="20">
        <v>20</v>
      </c>
      <c r="K33" s="9">
        <f>Table1[[#This Row],[No.]]*Table1[[#This Row],[Rate]]*Table1[[#This Row],[Hours]]*52</f>
        <v>31200</v>
      </c>
    </row>
    <row r="34" spans="1:11" x14ac:dyDescent="0.35">
      <c r="A34" s="13" t="s">
        <v>25</v>
      </c>
      <c r="B34" s="4">
        <f>B33/B32</f>
        <v>88.673333333333332</v>
      </c>
      <c r="C34" s="4">
        <f>B34/12</f>
        <v>7.389444444444444</v>
      </c>
      <c r="D34" s="36">
        <f>B34/52</f>
        <v>1.7052564102564103</v>
      </c>
      <c r="G34" s="8" t="s">
        <v>68</v>
      </c>
      <c r="H34" s="16">
        <v>1</v>
      </c>
      <c r="I34" s="21">
        <v>50</v>
      </c>
      <c r="J34" s="14">
        <v>45</v>
      </c>
      <c r="K34" s="9">
        <f>Table1[[#This Row],[No.]]*Table1[[#This Row],[Rate]]*Table1[[#This Row],[Hours]]*52</f>
        <v>117000</v>
      </c>
    </row>
    <row r="35" spans="1:11" x14ac:dyDescent="0.35">
      <c r="D35" s="37"/>
      <c r="E35" s="7"/>
      <c r="I35" s="11"/>
      <c r="J35" s="11"/>
      <c r="K35" s="9">
        <f>SUM(K33:K34)</f>
        <v>148200</v>
      </c>
    </row>
    <row r="36" spans="1:11" x14ac:dyDescent="0.35">
      <c r="A36" s="5" t="s">
        <v>13</v>
      </c>
      <c r="B36" s="6">
        <f>(B10)/B32</f>
        <v>142.00666666666666</v>
      </c>
      <c r="C36" s="29">
        <f>B36/12</f>
        <v>11.833888888888888</v>
      </c>
      <c r="D36" s="38">
        <f>B36/52</f>
        <v>2.7308974358974356</v>
      </c>
    </row>
    <row r="37" spans="1:11" x14ac:dyDescent="0.35">
      <c r="D37" s="37"/>
      <c r="F37" s="3">
        <v>6</v>
      </c>
      <c r="G37" s="3" t="s">
        <v>36</v>
      </c>
      <c r="H37" s="16">
        <v>150000</v>
      </c>
      <c r="I37" s="11"/>
      <c r="J37" s="11"/>
      <c r="K37" s="11"/>
    </row>
    <row r="39" spans="1:11" x14ac:dyDescent="0.35">
      <c r="A39" s="33" t="s">
        <v>54</v>
      </c>
      <c r="G39" s="8"/>
    </row>
    <row r="40" spans="1:11" x14ac:dyDescent="0.35">
      <c r="A40" s="33" t="s">
        <v>52</v>
      </c>
    </row>
    <row r="41" spans="1:11" x14ac:dyDescent="0.35">
      <c r="A41" s="33" t="s">
        <v>53</v>
      </c>
      <c r="K41" s="7"/>
    </row>
    <row r="42" spans="1:11" x14ac:dyDescent="0.35">
      <c r="K42" s="7"/>
    </row>
    <row r="43" spans="1:11" x14ac:dyDescent="0.35">
      <c r="K43" s="7"/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Davie</dc:creator>
  <cp:lastModifiedBy>Justin Fernandez</cp:lastModifiedBy>
  <cp:lastPrinted>2020-01-20T02:24:07Z</cp:lastPrinted>
  <dcterms:created xsi:type="dcterms:W3CDTF">2017-01-19T21:56:28Z</dcterms:created>
  <dcterms:modified xsi:type="dcterms:W3CDTF">2021-08-26T02:58:40Z</dcterms:modified>
</cp:coreProperties>
</file>