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vie Mach\Dropbox\Marketing\Lended\"/>
    </mc:Choice>
  </mc:AlternateContent>
  <xr:revisionPtr revIDLastSave="0" documentId="8_{BF43F5B2-44F3-466C-9859-53523A74F01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etai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K36" i="1"/>
  <c r="H25" i="1"/>
  <c r="B38" i="1" s="1"/>
  <c r="H31" i="1"/>
  <c r="P28" i="1"/>
  <c r="P29" i="1"/>
  <c r="P27" i="1"/>
  <c r="O35" i="1" l="1"/>
  <c r="P31" i="1"/>
  <c r="P30" i="1"/>
  <c r="P33" i="1"/>
  <c r="P32" i="1"/>
  <c r="N35" i="1" l="1"/>
  <c r="P35" i="1" s="1"/>
  <c r="B19" i="1" l="1"/>
  <c r="B15" i="1"/>
  <c r="C15" i="1" s="1"/>
  <c r="K37" i="1"/>
  <c r="C21" i="1"/>
  <c r="K38" i="1" l="1"/>
  <c r="B22" i="1" s="1"/>
  <c r="B23" i="1" s="1"/>
  <c r="B39" i="1" l="1"/>
  <c r="B40" i="1" s="1"/>
  <c r="D40" i="1" s="1"/>
  <c r="B14" i="1"/>
  <c r="C31" i="1" l="1"/>
  <c r="C32" i="1"/>
  <c r="C30" i="1"/>
  <c r="C29" i="1"/>
  <c r="C28" i="1"/>
  <c r="C27" i="1"/>
  <c r="C26" i="1"/>
  <c r="C25" i="1"/>
  <c r="C24" i="1"/>
  <c r="C20" i="1"/>
  <c r="C22" i="1" l="1"/>
  <c r="C23" i="1"/>
  <c r="C33" i="1"/>
  <c r="C19" i="1" l="1"/>
  <c r="C34" i="1" s="1"/>
  <c r="C14" i="1" l="1"/>
  <c r="C40" i="1"/>
  <c r="B16" i="1"/>
  <c r="B42" i="1" l="1"/>
  <c r="C16" i="1"/>
  <c r="B36" i="1"/>
  <c r="C42" i="1" l="1"/>
  <c r="D42" i="1"/>
  <c r="C36" i="1"/>
</calcChain>
</file>

<file path=xl/sharedStrings.xml><?xml version="1.0" encoding="utf-8"?>
<sst xmlns="http://schemas.openxmlformats.org/spreadsheetml/2006/main" count="86" uniqueCount="86">
  <si>
    <t>Expenses</t>
  </si>
  <si>
    <t>Rent</t>
  </si>
  <si>
    <t>Utilities</t>
  </si>
  <si>
    <t>Staff and Wages</t>
  </si>
  <si>
    <t>Superannuation</t>
  </si>
  <si>
    <t>Security</t>
  </si>
  <si>
    <t>Repairs &amp; Maintenance</t>
  </si>
  <si>
    <t>Legal fees</t>
  </si>
  <si>
    <t>Setup Costs</t>
  </si>
  <si>
    <t>Average sale per customer</t>
  </si>
  <si>
    <t>Motor Vehicle</t>
  </si>
  <si>
    <t>General Expenses</t>
  </si>
  <si>
    <t xml:space="preserve">Annual </t>
  </si>
  <si>
    <t>Ideal Point of customers</t>
  </si>
  <si>
    <t>Profit</t>
  </si>
  <si>
    <t>Quick Forecast &amp; Break Even Calculation</t>
  </si>
  <si>
    <t>Sales Calculation</t>
  </si>
  <si>
    <t>No.</t>
  </si>
  <si>
    <t>Rate</t>
  </si>
  <si>
    <t>Wages Calculation</t>
  </si>
  <si>
    <t>$</t>
  </si>
  <si>
    <t>Notes</t>
  </si>
  <si>
    <t>FIND YOUR NUMBER</t>
  </si>
  <si>
    <t>Total Expenses</t>
  </si>
  <si>
    <t>Break even point = Total Expenses</t>
  </si>
  <si>
    <t>Number of customers to Break Even</t>
  </si>
  <si>
    <t>Total Income</t>
  </si>
  <si>
    <t>Income for Breakeven point</t>
  </si>
  <si>
    <t>Additional Income for Profit</t>
  </si>
  <si>
    <t>Estimated Income</t>
  </si>
  <si>
    <t>Estimate margin on COGS/Sales</t>
  </si>
  <si>
    <t>Estimate wages calculation</t>
  </si>
  <si>
    <t>Per month</t>
  </si>
  <si>
    <t>Steps</t>
  </si>
  <si>
    <t>Hours</t>
  </si>
  <si>
    <t>Check and revise Income</t>
  </si>
  <si>
    <t xml:space="preserve">Input desired Profit </t>
  </si>
  <si>
    <t>Desired Profit</t>
  </si>
  <si>
    <t>Estimate average Sale per customer</t>
  </si>
  <si>
    <t>Income</t>
  </si>
  <si>
    <t>Annual</t>
  </si>
  <si>
    <t>Month</t>
  </si>
  <si>
    <t>Input expenses</t>
  </si>
  <si>
    <t xml:space="preserve"> </t>
  </si>
  <si>
    <t xml:space="preserve">   </t>
  </si>
  <si>
    <t>Detailed COGS calculation</t>
  </si>
  <si>
    <t>Cost of production</t>
  </si>
  <si>
    <t>Cost of material</t>
  </si>
  <si>
    <t>Packaging</t>
  </si>
  <si>
    <t>Shipping cost</t>
  </si>
  <si>
    <t>Storage</t>
  </si>
  <si>
    <t>Advertising</t>
  </si>
  <si>
    <t>Cost of returns</t>
  </si>
  <si>
    <t>Per unit</t>
  </si>
  <si>
    <t>Qty p.a.</t>
  </si>
  <si>
    <t>Total</t>
  </si>
  <si>
    <t>Total COGS</t>
  </si>
  <si>
    <t>Commission Expense</t>
  </si>
  <si>
    <t>Office Expenses</t>
  </si>
  <si>
    <t>Accounting Fees</t>
  </si>
  <si>
    <t>Average commission on deal</t>
  </si>
  <si>
    <t>Average deal per customer</t>
  </si>
  <si>
    <t>Estimated turnover</t>
  </si>
  <si>
    <t>Insurance &amp; License &amp; Software</t>
  </si>
  <si>
    <t>Prepared by: Box Advisory Services</t>
  </si>
  <si>
    <t>This guide is not intended to be an exhaustive source of information and should not be seen to constitute business or tax advice.</t>
  </si>
  <si>
    <t xml:space="preserve"> You should, where necessary, seek a second professional opinion for any business or tax issues raised in your business affairs.</t>
  </si>
  <si>
    <t xml:space="preserve">Disclaimer: Please note that the information prepared by Box Advisory Services is intended as a guide for small businesses. </t>
  </si>
  <si>
    <t>Scenario 1</t>
  </si>
  <si>
    <t>Scenario 2</t>
  </si>
  <si>
    <t xml:space="preserve">Growing team </t>
  </si>
  <si>
    <t>Establish commercial &amp; residential broker</t>
  </si>
  <si>
    <t xml:space="preserve">Looking at hiring </t>
  </si>
  <si>
    <t xml:space="preserve"> (rely on past data or estimate) </t>
  </si>
  <si>
    <t xml:space="preserve">Existing residential broker </t>
  </si>
  <si>
    <t xml:space="preserve">Diversify commercial asset </t>
  </si>
  <si>
    <t>What is the breakeven point for new staff</t>
  </si>
  <si>
    <t>Average income per customer</t>
  </si>
  <si>
    <t>Cost Calculation for referral fees</t>
  </si>
  <si>
    <t>Previous referral rate paid out</t>
  </si>
  <si>
    <t>Another income stream of 200k in revenue</t>
  </si>
  <si>
    <t>Full timer broker</t>
  </si>
  <si>
    <t>Full timer - admin support</t>
  </si>
  <si>
    <t>Estimate expenses from past data</t>
  </si>
  <si>
    <t>Per working week</t>
  </si>
  <si>
    <t>Hiring another staff member 90-100k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</si>
</sst>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6" fontId="2" fillId="0" borderId="0" xfId="0" applyNumberFormat="1" applyFont="1"/>
    <xf numFmtId="0" fontId="3" fillId="0" borderId="0" xfId="0" applyFont="1"/>
    <xf numFmtId="164" fontId="2" fillId="2" borderId="0" xfId="1" applyNumberFormat="1" applyFont="1" applyFill="1"/>
    <xf numFmtId="0" fontId="3" fillId="3" borderId="0" xfId="0" applyFont="1" applyFill="1"/>
    <xf numFmtId="164" fontId="2" fillId="3" borderId="0" xfId="0" applyNumberFormat="1" applyFont="1" applyFill="1"/>
    <xf numFmtId="43" fontId="2" fillId="0" borderId="0" xfId="0" applyNumberFormat="1" applyFont="1"/>
    <xf numFmtId="0" fontId="0" fillId="0" borderId="0" xfId="0" applyFont="1"/>
    <xf numFmtId="44" fontId="2" fillId="0" borderId="0" xfId="3" applyFont="1"/>
    <xf numFmtId="164" fontId="2" fillId="0" borderId="0" xfId="1" applyNumberFormat="1" applyFont="1"/>
    <xf numFmtId="164" fontId="2" fillId="0" borderId="0" xfId="0" applyNumberFormat="1" applyFont="1"/>
    <xf numFmtId="164" fontId="3" fillId="0" borderId="0" xfId="0" applyNumberFormat="1" applyFont="1"/>
    <xf numFmtId="0" fontId="0" fillId="2" borderId="0" xfId="0" applyFont="1" applyFill="1"/>
    <xf numFmtId="164" fontId="2" fillId="4" borderId="0" xfId="1" applyNumberFormat="1" applyFont="1" applyFill="1"/>
    <xf numFmtId="164" fontId="2" fillId="0" borderId="0" xfId="0" applyNumberFormat="1" applyFont="1" applyFill="1"/>
    <xf numFmtId="164" fontId="2" fillId="0" borderId="0" xfId="1" applyNumberFormat="1" applyFont="1" applyFill="1"/>
    <xf numFmtId="0" fontId="2" fillId="4" borderId="0" xfId="0" applyFont="1" applyFill="1"/>
    <xf numFmtId="9" fontId="2" fillId="4" borderId="0" xfId="2" applyFont="1" applyFill="1"/>
    <xf numFmtId="0" fontId="0" fillId="4" borderId="0" xfId="0" applyFont="1" applyFill="1"/>
    <xf numFmtId="44" fontId="0" fillId="4" borderId="0" xfId="3" applyFont="1" applyFill="1"/>
    <xf numFmtId="164" fontId="0" fillId="4" borderId="0" xfId="1" applyNumberFormat="1" applyFont="1" applyFill="1"/>
    <xf numFmtId="44" fontId="2" fillId="4" borderId="0" xfId="3" applyFont="1" applyFill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4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5" borderId="0" xfId="1" applyNumberFormat="1" applyFont="1" applyFill="1" applyAlignment="1">
      <alignment horizontal="right"/>
    </xf>
    <xf numFmtId="164" fontId="2" fillId="3" borderId="0" xfId="1" applyNumberFormat="1" applyFont="1" applyFill="1"/>
    <xf numFmtId="0" fontId="4" fillId="0" borderId="0" xfId="0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0" fontId="5" fillId="0" borderId="0" xfId="0" applyFont="1"/>
    <xf numFmtId="6" fontId="0" fillId="0" borderId="0" xfId="0" applyNumberFormat="1" applyFont="1"/>
    <xf numFmtId="6" fontId="2" fillId="4" borderId="0" xfId="0" applyNumberFormat="1" applyFont="1" applyFill="1"/>
    <xf numFmtId="43" fontId="3" fillId="2" borderId="0" xfId="1" applyFont="1" applyFill="1"/>
    <xf numFmtId="43" fontId="2" fillId="0" borderId="0" xfId="1" applyFont="1"/>
    <xf numFmtId="43" fontId="3" fillId="3" borderId="0" xfId="1" applyFont="1" applyFill="1"/>
    <xf numFmtId="10" fontId="0" fillId="0" borderId="0" xfId="2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82551</xdr:rowOff>
    </xdr:from>
    <xdr:to>
      <xdr:col>0</xdr:col>
      <xdr:colOff>1381125</xdr:colOff>
      <xdr:row>8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7E4E77-43EB-46D1-88B4-3344599D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2551"/>
          <a:ext cx="1381124" cy="1381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B11D4A-71ED-44AF-9E7A-0CD7F7720FE3}" name="Table1" displayName="Table1" ref="G35:K38" totalsRowShown="0" headerRowDxfId="15" dataDxfId="14">
  <autoFilter ref="G35:K38" xr:uid="{70D55B8B-DCE6-4086-B6B0-06C1F5A65E1F}"/>
  <tableColumns count="5">
    <tableColumn id="1" xr3:uid="{BB6DE9EA-D074-4E1D-9CAC-8948CEBBFF49}" name="Wages Calculation" dataDxfId="13"/>
    <tableColumn id="2" xr3:uid="{5E4C930B-8CAA-47B7-95F9-38CD14472CA6}" name="No." dataDxfId="12"/>
    <tableColumn id="5" xr3:uid="{A6FA6D5F-7ED1-40C7-80D5-516349601313}" name="Rate" dataDxfId="11"/>
    <tableColumn id="6" xr3:uid="{2E6FB4A8-6F54-49F6-892E-FB84788AA97E}" name="Hours" dataDxfId="10" dataCellStyle="Currency"/>
    <tableColumn id="3" xr3:uid="{B1DB7D25-ED08-40D3-88EF-819129036932}" name="Annual " dataDxfId="9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C584395-17BD-4DB3-BA80-3261C82A2C57}" name="Table5" displayName="Table5" ref="A13:C16" totalsRowShown="0">
  <autoFilter ref="A13:C16" xr:uid="{EAEA2DC3-966B-4D68-99C6-D185E7C0381C}"/>
  <tableColumns count="3">
    <tableColumn id="1" xr3:uid="{42174C11-A996-4065-8275-DA16C1216C51}" name="Income"/>
    <tableColumn id="2" xr3:uid="{CD78E188-5345-4333-9A3C-888A825272A4}" name="Annual"/>
    <tableColumn id="3" xr3:uid="{E5DB6244-1DE5-4877-80F3-2CDBA2588232}" name="Month">
      <calculatedColumnFormula>B14/12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D161A8-F974-47EA-9FED-42B0C8B0B330}" name="Table7" displayName="Table7" ref="A18:C34" totalsRowShown="0">
  <autoFilter ref="A18:C34" xr:uid="{3D747503-D347-430D-9126-B0A399328ADE}"/>
  <tableColumns count="3">
    <tableColumn id="1" xr3:uid="{4B9A51C6-A1F1-48C2-B161-E9CC6E5B2667}" name="Expenses" dataDxfId="8"/>
    <tableColumn id="2" xr3:uid="{FC22F6EA-7BEF-4BDF-9221-FAE2462D3D65}" name=" " dataDxfId="7" dataCellStyle="Comma"/>
    <tableColumn id="3" xr3:uid="{C03A7048-2FE5-4539-8C42-11B8CD86063F}" name="   " dataDxfId="6" dataCellStyle="Comma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EA9D19-D0B6-4608-9464-05EE6FC62BEE}" name="Table4" displayName="Table4" ref="M26:P35" totalsRowShown="0" headerRowDxfId="5" dataDxfId="4">
  <autoFilter ref="M26:P35" xr:uid="{9905E482-CCC5-4C8D-96CB-E718D7FB5383}"/>
  <tableColumns count="4">
    <tableColumn id="1" xr3:uid="{B7433DB2-D3FD-4C3A-A251-123C3004F350}" name="Detailed COGS calculation" dataDxfId="3"/>
    <tableColumn id="2" xr3:uid="{972F8608-5E10-45DF-9D23-F5CA4AE03F70}" name="Per unit" dataDxfId="2">
      <calculatedColumnFormula>SUM(N19:N25)</calculatedColumnFormula>
    </tableColumn>
    <tableColumn id="3" xr3:uid="{B7E8BB98-9DB4-444D-B14A-F64C1A595209}" name="Qty p.a." dataDxfId="1">
      <calculatedColumnFormula>SUM(O19:O25)</calculatedColumnFormula>
    </tableColumn>
    <tableColumn id="4" xr3:uid="{E928CAAA-CA99-4E79-968F-2D891FE1B844}" name="Total" dataDxfId="0">
      <calculatedColumnFormula>Table4[[#This Row],[Per unit]]*Table4[[#This Row],[Qty p.a.]]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3:P47"/>
  <sheetViews>
    <sheetView tabSelected="1" zoomScaleNormal="100" workbookViewId="0">
      <selection activeCell="S36" sqref="S36"/>
    </sheetView>
  </sheetViews>
  <sheetFormatPr defaultColWidth="9.140625" defaultRowHeight="15" x14ac:dyDescent="0.25"/>
  <cols>
    <col min="1" max="1" width="35.7109375" style="1" bestFit="1" customWidth="1"/>
    <col min="2" max="2" width="13.28515625" style="1" customWidth="1"/>
    <col min="3" max="3" width="11.140625" style="1" bestFit="1" customWidth="1"/>
    <col min="4" max="4" width="14.5703125" style="1" bestFit="1" customWidth="1"/>
    <col min="5" max="5" width="9.140625" style="1"/>
    <col min="6" max="6" width="4.5703125" style="1" customWidth="1"/>
    <col min="7" max="7" width="30.42578125" style="1" customWidth="1"/>
    <col min="8" max="8" width="9.42578125" style="1" bestFit="1" customWidth="1"/>
    <col min="9" max="9" width="10.140625" style="1" customWidth="1"/>
    <col min="10" max="10" width="8.140625" style="1" bestFit="1" customWidth="1"/>
    <col min="11" max="11" width="12.28515625" style="1" bestFit="1" customWidth="1"/>
    <col min="12" max="12" width="9.140625" style="1"/>
    <col min="13" max="13" width="24.85546875" style="1" hidden="1" customWidth="1"/>
    <col min="14" max="14" width="9.5703125" style="1" hidden="1" customWidth="1"/>
    <col min="15" max="15" width="9.42578125" style="1" hidden="1" customWidth="1"/>
    <col min="16" max="18" width="0" style="1" hidden="1" customWidth="1"/>
    <col min="19" max="16384" width="9.140625" style="1"/>
  </cols>
  <sheetData>
    <row r="3" spans="1:10" x14ac:dyDescent="0.25">
      <c r="G3" s="3" t="s">
        <v>68</v>
      </c>
      <c r="H3" s="3" t="s">
        <v>74</v>
      </c>
    </row>
    <row r="4" spans="1:10" x14ac:dyDescent="0.25">
      <c r="H4" s="3" t="s">
        <v>75</v>
      </c>
    </row>
    <row r="5" spans="1:10" x14ac:dyDescent="0.25">
      <c r="H5" s="3" t="s">
        <v>80</v>
      </c>
    </row>
    <row r="6" spans="1:10" x14ac:dyDescent="0.25">
      <c r="H6" s="3" t="s">
        <v>85</v>
      </c>
    </row>
    <row r="8" spans="1:10" x14ac:dyDescent="0.25">
      <c r="G8" s="3" t="s">
        <v>69</v>
      </c>
      <c r="H8" s="3" t="s">
        <v>70</v>
      </c>
    </row>
    <row r="9" spans="1:10" x14ac:dyDescent="0.25">
      <c r="A9" s="3" t="s">
        <v>64</v>
      </c>
      <c r="H9" s="3" t="s">
        <v>71</v>
      </c>
    </row>
    <row r="10" spans="1:10" x14ac:dyDescent="0.25">
      <c r="A10" s="31" t="s">
        <v>22</v>
      </c>
      <c r="H10" s="3" t="s">
        <v>72</v>
      </c>
    </row>
    <row r="11" spans="1:10" x14ac:dyDescent="0.25">
      <c r="A11" s="3" t="s">
        <v>15</v>
      </c>
      <c r="H11" s="3" t="s">
        <v>76</v>
      </c>
    </row>
    <row r="12" spans="1:10" x14ac:dyDescent="0.25">
      <c r="A12" s="3"/>
    </row>
    <row r="13" spans="1:10" x14ac:dyDescent="0.25">
      <c r="A13" s="3" t="s">
        <v>39</v>
      </c>
      <c r="B13" s="24" t="s">
        <v>40</v>
      </c>
      <c r="C13" s="24" t="s">
        <v>41</v>
      </c>
      <c r="H13" s="8"/>
      <c r="I13" s="8"/>
      <c r="J13" s="8"/>
    </row>
    <row r="14" spans="1:10" x14ac:dyDescent="0.25">
      <c r="A14" s="8" t="s">
        <v>27</v>
      </c>
      <c r="B14" s="10">
        <f>B34</f>
        <v>244600</v>
      </c>
      <c r="C14" s="11">
        <f>B14/12</f>
        <v>20383.333333333332</v>
      </c>
      <c r="D14" s="7"/>
      <c r="E14" s="3" t="s">
        <v>33</v>
      </c>
      <c r="F14" s="3">
        <v>1</v>
      </c>
      <c r="G14" s="8" t="s">
        <v>38</v>
      </c>
    </row>
    <row r="15" spans="1:10" x14ac:dyDescent="0.25">
      <c r="A15" s="8" t="s">
        <v>28</v>
      </c>
      <c r="B15" s="16">
        <f>H40</f>
        <v>150000</v>
      </c>
      <c r="C15" s="11">
        <f>B15/12</f>
        <v>12500</v>
      </c>
      <c r="D15" s="7"/>
      <c r="F15" s="3">
        <v>2</v>
      </c>
      <c r="G15" s="8" t="s">
        <v>29</v>
      </c>
    </row>
    <row r="16" spans="1:10" x14ac:dyDescent="0.25">
      <c r="A16" s="3" t="s">
        <v>26</v>
      </c>
      <c r="B16" s="33">
        <f>SUM(B14:B15)</f>
        <v>394600</v>
      </c>
      <c r="C16" s="12">
        <f>B16/12</f>
        <v>32883.333333333336</v>
      </c>
      <c r="D16" s="7"/>
      <c r="F16" s="3">
        <v>3</v>
      </c>
      <c r="G16" s="8" t="s">
        <v>30</v>
      </c>
    </row>
    <row r="17" spans="1:16" x14ac:dyDescent="0.25">
      <c r="B17" s="23"/>
      <c r="C17" s="23"/>
      <c r="F17" s="3">
        <v>4</v>
      </c>
      <c r="G17" s="8" t="s">
        <v>83</v>
      </c>
    </row>
    <row r="18" spans="1:16" x14ac:dyDescent="0.25">
      <c r="A18" s="3" t="s">
        <v>0</v>
      </c>
      <c r="B18" s="8" t="s">
        <v>43</v>
      </c>
      <c r="C18" s="8" t="s">
        <v>44</v>
      </c>
      <c r="F18" s="3">
        <v>5</v>
      </c>
      <c r="G18" s="8" t="s">
        <v>31</v>
      </c>
    </row>
    <row r="19" spans="1:16" x14ac:dyDescent="0.25">
      <c r="A19" s="8" t="s">
        <v>57</v>
      </c>
      <c r="B19" s="25">
        <f>H31</f>
        <v>30000</v>
      </c>
      <c r="C19" s="26">
        <f>B19/12</f>
        <v>2500</v>
      </c>
      <c r="F19" s="3">
        <v>6</v>
      </c>
      <c r="G19" s="8" t="s">
        <v>36</v>
      </c>
    </row>
    <row r="20" spans="1:16" x14ac:dyDescent="0.25">
      <c r="A20" s="1" t="s">
        <v>1</v>
      </c>
      <c r="B20" s="27">
        <v>10000</v>
      </c>
      <c r="C20" s="26">
        <f t="shared" ref="C20:C33" si="0">B20/12</f>
        <v>833.33333333333337</v>
      </c>
      <c r="F20" s="3">
        <v>7</v>
      </c>
      <c r="G20" s="8" t="s">
        <v>35</v>
      </c>
    </row>
    <row r="21" spans="1:16" x14ac:dyDescent="0.25">
      <c r="A21" s="1" t="s">
        <v>2</v>
      </c>
      <c r="B21" s="27">
        <v>3000</v>
      </c>
      <c r="C21" s="26">
        <f>B21/12</f>
        <v>250</v>
      </c>
      <c r="G21" s="8"/>
    </row>
    <row r="22" spans="1:16" x14ac:dyDescent="0.25">
      <c r="A22" s="1" t="s">
        <v>3</v>
      </c>
      <c r="B22" s="28">
        <f>K38</f>
        <v>156000</v>
      </c>
      <c r="C22" s="26">
        <f>B22/12</f>
        <v>13000</v>
      </c>
      <c r="E22" s="3" t="s">
        <v>21</v>
      </c>
      <c r="F22" s="3">
        <v>1</v>
      </c>
      <c r="G22" s="3" t="s">
        <v>16</v>
      </c>
      <c r="H22" s="8" t="s">
        <v>20</v>
      </c>
      <c r="K22" s="3"/>
    </row>
    <row r="23" spans="1:16" x14ac:dyDescent="0.25">
      <c r="A23" s="1" t="s">
        <v>4</v>
      </c>
      <c r="B23" s="29">
        <f>B22*0.1</f>
        <v>15600</v>
      </c>
      <c r="C23" s="26">
        <f>B23/12</f>
        <v>1300</v>
      </c>
      <c r="F23" s="3"/>
      <c r="G23" s="3" t="s">
        <v>61</v>
      </c>
      <c r="H23" s="35">
        <v>750000</v>
      </c>
      <c r="I23" s="8" t="s">
        <v>73</v>
      </c>
      <c r="K23" s="3"/>
    </row>
    <row r="24" spans="1:16" x14ac:dyDescent="0.25">
      <c r="A24" s="8" t="s">
        <v>63</v>
      </c>
      <c r="B24" s="27">
        <v>4000</v>
      </c>
      <c r="C24" s="26">
        <f t="shared" si="0"/>
        <v>333.33333333333331</v>
      </c>
      <c r="F24" s="3"/>
      <c r="G24" s="3" t="s">
        <v>60</v>
      </c>
      <c r="H24" s="40">
        <v>5.4999999999999997E-3</v>
      </c>
      <c r="K24" s="3"/>
    </row>
    <row r="25" spans="1:16" x14ac:dyDescent="0.25">
      <c r="A25" s="8" t="s">
        <v>59</v>
      </c>
      <c r="B25" s="27">
        <v>3500</v>
      </c>
      <c r="C25" s="26">
        <f t="shared" si="0"/>
        <v>291.66666666666669</v>
      </c>
      <c r="G25" s="8" t="s">
        <v>77</v>
      </c>
      <c r="H25" s="36">
        <f>H23*H24</f>
        <v>4125</v>
      </c>
      <c r="I25" s="8"/>
      <c r="J25" s="8"/>
    </row>
    <row r="26" spans="1:16" x14ac:dyDescent="0.25">
      <c r="A26" s="8" t="s">
        <v>58</v>
      </c>
      <c r="B26" s="27">
        <v>5000</v>
      </c>
      <c r="C26" s="26">
        <f t="shared" si="0"/>
        <v>416.66666666666669</v>
      </c>
      <c r="G26" s="8"/>
      <c r="H26" s="15"/>
      <c r="K26" s="8"/>
      <c r="M26" s="3" t="s">
        <v>45</v>
      </c>
      <c r="N26" s="8" t="s">
        <v>53</v>
      </c>
      <c r="O26" s="8" t="s">
        <v>54</v>
      </c>
      <c r="P26" s="8" t="s">
        <v>55</v>
      </c>
    </row>
    <row r="27" spans="1:16" x14ac:dyDescent="0.25">
      <c r="A27" s="1" t="s">
        <v>5</v>
      </c>
      <c r="B27" s="27">
        <v>2000</v>
      </c>
      <c r="C27" s="26">
        <f t="shared" si="0"/>
        <v>166.66666666666666</v>
      </c>
      <c r="K27" s="8"/>
      <c r="M27" s="8" t="s">
        <v>46</v>
      </c>
      <c r="N27" s="17"/>
      <c r="O27" s="17"/>
      <c r="P27" s="1">
        <f>Table4[[#This Row],[Per unit]]*Table4[[#This Row],[Qty p.a.]]</f>
        <v>0</v>
      </c>
    </row>
    <row r="28" spans="1:16" x14ac:dyDescent="0.25">
      <c r="A28" s="1" t="s">
        <v>6</v>
      </c>
      <c r="B28" s="27">
        <v>5000</v>
      </c>
      <c r="C28" s="26">
        <f t="shared" si="0"/>
        <v>416.66666666666669</v>
      </c>
      <c r="G28" s="3" t="s">
        <v>78</v>
      </c>
      <c r="M28" s="8" t="s">
        <v>47</v>
      </c>
      <c r="N28" s="17"/>
      <c r="O28" s="17"/>
      <c r="P28" s="1">
        <f>Table4[[#This Row],[Per unit]]*Table4[[#This Row],[Qty p.a.]]</f>
        <v>0</v>
      </c>
    </row>
    <row r="29" spans="1:16" x14ac:dyDescent="0.25">
      <c r="A29" s="1" t="s">
        <v>7</v>
      </c>
      <c r="B29" s="27">
        <v>1500</v>
      </c>
      <c r="C29" s="26">
        <f t="shared" si="0"/>
        <v>125</v>
      </c>
      <c r="F29" s="3">
        <v>2</v>
      </c>
      <c r="G29" s="8" t="s">
        <v>62</v>
      </c>
      <c r="H29" s="14">
        <v>200000</v>
      </c>
      <c r="I29" s="7"/>
      <c r="M29" s="8" t="s">
        <v>48</v>
      </c>
      <c r="N29" s="17"/>
      <c r="O29" s="17"/>
      <c r="P29" s="1">
        <f>Table4[[#This Row],[Per unit]]*Table4[[#This Row],[Qty p.a.]]</f>
        <v>0</v>
      </c>
    </row>
    <row r="30" spans="1:16" x14ac:dyDescent="0.25">
      <c r="A30" s="1" t="s">
        <v>8</v>
      </c>
      <c r="B30" s="27">
        <v>2000</v>
      </c>
      <c r="C30" s="26">
        <f t="shared" si="0"/>
        <v>166.66666666666666</v>
      </c>
      <c r="F30" s="3">
        <v>3</v>
      </c>
      <c r="G30" s="8" t="s">
        <v>79</v>
      </c>
      <c r="H30" s="18">
        <v>0.15</v>
      </c>
      <c r="M30" s="8" t="s">
        <v>49</v>
      </c>
      <c r="N30" s="17"/>
      <c r="O30" s="17"/>
      <c r="P30" s="1">
        <f>Table4[[#This Row],[Per unit]]*Table4[[#This Row],[Qty p.a.]]</f>
        <v>0</v>
      </c>
    </row>
    <row r="31" spans="1:16" x14ac:dyDescent="0.25">
      <c r="A31" s="1" t="s">
        <v>10</v>
      </c>
      <c r="B31" s="27">
        <v>5000</v>
      </c>
      <c r="C31" s="26">
        <f t="shared" si="0"/>
        <v>416.66666666666669</v>
      </c>
      <c r="H31" s="11">
        <f>H29*H30</f>
        <v>30000</v>
      </c>
      <c r="M31" s="8" t="s">
        <v>50</v>
      </c>
      <c r="N31" s="17"/>
      <c r="O31" s="17"/>
      <c r="P31" s="1">
        <f>Table4[[#This Row],[Per unit]]*Table4[[#This Row],[Qty p.a.]]</f>
        <v>0</v>
      </c>
    </row>
    <row r="32" spans="1:16" x14ac:dyDescent="0.25">
      <c r="A32" s="1" t="s">
        <v>11</v>
      </c>
      <c r="B32" s="27">
        <v>2000</v>
      </c>
      <c r="C32" s="26">
        <f t="shared" si="0"/>
        <v>166.66666666666666</v>
      </c>
      <c r="H32" s="11"/>
      <c r="M32" s="8" t="s">
        <v>51</v>
      </c>
      <c r="N32" s="17"/>
      <c r="O32" s="17"/>
      <c r="P32" s="1">
        <f>Table4[[#This Row],[Per unit]]*Table4[[#This Row],[Qty p.a.]]</f>
        <v>0</v>
      </c>
    </row>
    <row r="33" spans="1:16" x14ac:dyDescent="0.25">
      <c r="A33" s="8"/>
      <c r="B33" s="26"/>
      <c r="C33" s="26">
        <f t="shared" si="0"/>
        <v>0</v>
      </c>
      <c r="F33" s="3">
        <v>4</v>
      </c>
      <c r="G33" s="3" t="s">
        <v>42</v>
      </c>
      <c r="M33" s="8" t="s">
        <v>52</v>
      </c>
      <c r="N33" s="17"/>
      <c r="O33" s="17"/>
      <c r="P33" s="1">
        <f>Table4[[#This Row],[Per unit]]*Table4[[#This Row],[Qty p.a.]]</f>
        <v>0</v>
      </c>
    </row>
    <row r="34" spans="1:16" x14ac:dyDescent="0.25">
      <c r="A34" s="3" t="s">
        <v>23</v>
      </c>
      <c r="B34" s="32">
        <f>SUM(B19:B33)</f>
        <v>244600</v>
      </c>
      <c r="C34" s="32">
        <f>SUM(C19:C32)</f>
        <v>20383.333333333339</v>
      </c>
      <c r="G34" s="3"/>
    </row>
    <row r="35" spans="1:16" x14ac:dyDescent="0.25">
      <c r="B35" s="23"/>
      <c r="C35" s="23"/>
      <c r="F35" s="3">
        <v>5</v>
      </c>
      <c r="G35" s="8" t="s">
        <v>19</v>
      </c>
      <c r="H35" s="8" t="s">
        <v>17</v>
      </c>
      <c r="I35" s="8" t="s">
        <v>18</v>
      </c>
      <c r="J35" s="8" t="s">
        <v>34</v>
      </c>
      <c r="K35" s="1" t="s">
        <v>12</v>
      </c>
      <c r="M35" s="8" t="s">
        <v>56</v>
      </c>
      <c r="N35" s="1">
        <f t="shared" ref="N35" si="1">SUM(N27:N33)</f>
        <v>0</v>
      </c>
      <c r="O35" s="1">
        <f t="shared" ref="O35" si="2">SUM(O27:O33)</f>
        <v>0</v>
      </c>
      <c r="P35" s="1">
        <f>Table4[[#This Row],[Per unit]]*Table4[[#This Row],[Qty p.a.]]</f>
        <v>0</v>
      </c>
    </row>
    <row r="36" spans="1:16" x14ac:dyDescent="0.25">
      <c r="A36" s="8" t="s">
        <v>14</v>
      </c>
      <c r="B36" s="32">
        <f>B16-B34</f>
        <v>150000</v>
      </c>
      <c r="C36" s="32">
        <f>C16-C34</f>
        <v>12499.999999999996</v>
      </c>
      <c r="G36" s="8" t="s">
        <v>82</v>
      </c>
      <c r="H36" s="19">
        <v>1</v>
      </c>
      <c r="I36" s="20">
        <v>30</v>
      </c>
      <c r="J36" s="21">
        <v>40</v>
      </c>
      <c r="K36" s="9">
        <f>Table1[[#This Row],[No.]]*Table1[[#This Row],[Rate]]*Table1[[#This Row],[Hours]]*52</f>
        <v>62400</v>
      </c>
    </row>
    <row r="37" spans="1:16" x14ac:dyDescent="0.25">
      <c r="G37" s="8" t="s">
        <v>81</v>
      </c>
      <c r="H37" s="17">
        <v>1</v>
      </c>
      <c r="I37" s="22">
        <v>45</v>
      </c>
      <c r="J37" s="14">
        <v>40</v>
      </c>
      <c r="K37" s="9">
        <f>Table1[[#This Row],[No.]]*Table1[[#This Row],[Rate]]*Table1[[#This Row],[Hours]]*52</f>
        <v>93600</v>
      </c>
    </row>
    <row r="38" spans="1:16" x14ac:dyDescent="0.25">
      <c r="A38" s="1" t="s">
        <v>9</v>
      </c>
      <c r="B38" s="2">
        <f>H25</f>
        <v>4125</v>
      </c>
      <c r="I38" s="11"/>
      <c r="J38" s="11"/>
      <c r="K38" s="9">
        <f>SUM(K36:K37)</f>
        <v>156000</v>
      </c>
    </row>
    <row r="39" spans="1:16" x14ac:dyDescent="0.25">
      <c r="A39" s="8" t="s">
        <v>24</v>
      </c>
      <c r="B39" s="10">
        <f>B34</f>
        <v>244600</v>
      </c>
      <c r="C39" s="3" t="s">
        <v>32</v>
      </c>
      <c r="D39" s="3" t="s">
        <v>84</v>
      </c>
    </row>
    <row r="40" spans="1:16" x14ac:dyDescent="0.25">
      <c r="A40" s="13" t="s">
        <v>25</v>
      </c>
      <c r="B40" s="4">
        <f>B39/B38</f>
        <v>59.296969696969697</v>
      </c>
      <c r="C40" s="4">
        <f>B40/12</f>
        <v>4.9414141414141417</v>
      </c>
      <c r="D40" s="37">
        <f>B40/52</f>
        <v>1.1403263403263404</v>
      </c>
      <c r="E40" s="7"/>
      <c r="F40" s="3">
        <v>6</v>
      </c>
      <c r="G40" s="3" t="s">
        <v>37</v>
      </c>
      <c r="H40" s="17">
        <v>150000</v>
      </c>
      <c r="I40" s="11"/>
      <c r="J40" s="11"/>
      <c r="K40" s="11"/>
    </row>
    <row r="41" spans="1:16" x14ac:dyDescent="0.25">
      <c r="D41" s="38"/>
    </row>
    <row r="42" spans="1:16" x14ac:dyDescent="0.25">
      <c r="A42" s="5" t="s">
        <v>13</v>
      </c>
      <c r="B42" s="6">
        <f>(B16)/B38</f>
        <v>95.660606060606057</v>
      </c>
      <c r="C42" s="30">
        <f>B42/12</f>
        <v>7.9717171717171711</v>
      </c>
      <c r="D42" s="39">
        <f>B42/52</f>
        <v>1.8396270396270396</v>
      </c>
      <c r="E42" s="7"/>
      <c r="G42" s="8"/>
    </row>
    <row r="43" spans="1:16" x14ac:dyDescent="0.25">
      <c r="D43" s="38"/>
    </row>
    <row r="44" spans="1:16" x14ac:dyDescent="0.25">
      <c r="K44" s="7"/>
    </row>
    <row r="45" spans="1:16" x14ac:dyDescent="0.25">
      <c r="A45" s="34" t="s">
        <v>67</v>
      </c>
      <c r="K45" s="7"/>
    </row>
    <row r="46" spans="1:16" x14ac:dyDescent="0.25">
      <c r="A46" s="34" t="s">
        <v>65</v>
      </c>
      <c r="K46" s="7"/>
    </row>
    <row r="47" spans="1:16" x14ac:dyDescent="0.25">
      <c r="A47" s="34" t="s">
        <v>66</v>
      </c>
    </row>
  </sheetData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</dc:creator>
  <cp:lastModifiedBy>Davie Mach</cp:lastModifiedBy>
  <cp:lastPrinted>2020-01-20T02:24:07Z</cp:lastPrinted>
  <dcterms:created xsi:type="dcterms:W3CDTF">2017-01-19T21:56:28Z</dcterms:created>
  <dcterms:modified xsi:type="dcterms:W3CDTF">2021-08-19T01:34:12Z</dcterms:modified>
</cp:coreProperties>
</file>